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ate Calculator" sheetId="1" r:id="rId4"/>
    <sheet state="visible" name="Small-Site Alternative" sheetId="2" r:id="rId5"/>
    <sheet state="visible" name="Applicable Contractors" sheetId="3" r:id="rId6"/>
  </sheets>
  <definedNames/>
  <calcPr/>
  <extLst>
    <ext uri="GoogleSheetsCustomDataVersion2">
      <go:sheetsCustomData xmlns:go="http://customooxmlschemas.google.com/" r:id="rId7" roundtripDataChecksum="lz02M+pLlNYJ3AzH6jXZzyNq3LOXDUnOlFdvP55tpck="/>
    </ext>
  </extLst>
</workbook>
</file>

<file path=xl/sharedStrings.xml><?xml version="1.0" encoding="utf-8"?>
<sst xmlns="http://schemas.openxmlformats.org/spreadsheetml/2006/main" count="107" uniqueCount="79">
  <si>
    <t>TCIR &amp; DART Rate Calculator</t>
  </si>
  <si>
    <t>Small-Site Alternative Calculation</t>
  </si>
  <si>
    <t>Federal OSHA VPP  ·  per VPP Manual CSP 03-01-005, Appendix A</t>
  </si>
  <si>
    <t>Best three of the last four calendar years  ·  VPP Manual Appendix A, §VII</t>
  </si>
  <si>
    <t>Applicable Contractor Rates</t>
  </si>
  <si>
    <t>For worksites where a single case, or a small number of cases, would cause disqualification under the normal three-year calculation. If your site qualifies, the best three of the most recent four complete calendar years may be used to calculate BOTH three-year rates.</t>
  </si>
  <si>
    <t>Site-specific rates for each applicable contractor  ·  VPP Manual Appendix A, Table 2</t>
  </si>
  <si>
    <t>Green-shaded cells are for your entries. Everything else calculates automatically.</t>
  </si>
  <si>
    <t>STEP 1.  CHECK ELIGIBILITY</t>
  </si>
  <si>
    <t>1.  WORKSITE INFORMATION</t>
  </si>
  <si>
    <t>Hours worked, most recent year</t>
  </si>
  <si>
    <t>Worksite name</t>
  </si>
  <si>
    <t>An applicable contractor is one whose employees worked a total of 1,000 or more hours at your worksite in at least one calendar quarter, and who is NOT directly supervised by your site. Their rates are reported to OSHA separately (in your application and Annual Submission) and are NOT included in your site's rates. Use data for work at your site only, not the contractor's company-wide experience.</t>
  </si>
  <si>
    <t>Industry NAICS code</t>
  </si>
  <si>
    <t>CONTRACTOR DATA  (up to 6 contractors)</t>
  </si>
  <si>
    <t>Use the most precise NAICS level (up to 6 digits) that BLS publishes.</t>
  </si>
  <si>
    <t>Worksite NAICS code (if different)</t>
  </si>
  <si>
    <t>Last complete calendar year</t>
  </si>
  <si>
    <t>Contractor name</t>
  </si>
  <si>
    <t>Calendar year</t>
  </si>
  <si>
    <t>Highest hours in any
one quarter at your site</t>
  </si>
  <si>
    <t>Applicable?
(≥ 1,000 hrs)</t>
  </si>
  <si>
    <t>Total hours
at your site</t>
  </si>
  <si>
    <t>Recordable
cases</t>
  </si>
  <si>
    <t>DART
cases</t>
  </si>
  <si>
    <t>Pulled from the Rate Calculator tab (last complete year).</t>
  </si>
  <si>
    <t>TCIR</t>
  </si>
  <si>
    <t>DART rate</t>
  </si>
  <si>
    <t>Rates use the last three complete calendar years.</t>
  </si>
  <si>
    <t>Hypothetical TCIR assuming 2 cases</t>
  </si>
  <si>
    <t>2.  ANNUAL INJURY &amp; ILLNESS DATA  (from your OSHA 300 Log)</t>
  </si>
  <si>
    <t>Worker group</t>
  </si>
  <si>
    <t>Total recordable cases
(300 Log cols. G+H+I+J)</t>
  </si>
  <si>
    <t>DART cases
(300 Log cols. H+I)</t>
  </si>
  <si>
    <t>Hours worked</t>
  </si>
  <si>
    <t>Data check</t>
  </si>
  <si>
    <t>BLS data year</t>
  </si>
  <si>
    <t>Site employees</t>
  </si>
  <si>
    <t>BLS TCIR</t>
  </si>
  <si>
    <t>Hypothetical ≥ BLS?</t>
  </si>
  <si>
    <t>Temporary employees (site-supervised)</t>
  </si>
  <si>
    <t>Contractors directly supervised by site</t>
  </si>
  <si>
    <t>Year total</t>
  </si>
  <si>
    <t>Eligible for alternative method?</t>
  </si>
  <si>
    <t>Eligible if the 2-case hypothetical TCIR is equal to or higher than the BLS TCIR in at least one of the three most recent published years.</t>
  </si>
  <si>
    <t>STEP 2.  ENTER THE FOURTH (EARLIEST) YEAR</t>
  </si>
  <si>
    <t>Recordable cases</t>
  </si>
  <si>
    <t>DART cases</t>
  </si>
  <si>
    <t>3-year</t>
  </si>
  <si>
    <t>Include temporary workers and contractor employees ONLY if they are regularly intermingled with your employees and directly supervised by your site's management (VPP Manual App. A, §III.B). Applicable contractors who are not directly supervised are tracked separately on the 'Applicable Contractors' tab.</t>
  </si>
  <si>
    <t>3.  INCIDENCE RATES</t>
  </si>
  <si>
    <t>Period</t>
  </si>
  <si>
    <t>Only the earliest year is entered here; the three most recent years are pulled from the Rate Calculator tab.</t>
  </si>
  <si>
    <t>STEP 3.  COMPARE ALL FOUR THREE-YEAR COMBINATIONS</t>
  </si>
  <si>
    <t>Years used</t>
  </si>
  <si>
    <t>3-yr TCIR</t>
  </si>
  <si>
    <t>3-yr DART rate</t>
  </si>
  <si>
    <t>Below BLS?
(best single year)</t>
  </si>
  <si>
    <t>Rate = (number of cases × 200,000) ÷ hours worked, rounded to the nearest tenth. 200,000 = 100 full-time employees × 40 hrs/week × 50 weeks. The three-year rate pools all three years' cases and hours into a single calculation — it is NOT an average of the three annual rates.</t>
  </si>
  <si>
    <t>4.  COMPARISON TO BLS NATIONAL INDUSTRY AVERAGES</t>
  </si>
  <si>
    <t>Enter the national TCIR ("Total recordable cases") and DART ("Cases with days away from work, job transfer, or restriction – Total") rates for your NAICS code from BLS Table 1 for each of the three most recently published years. Find them at bls.gov/iif.</t>
  </si>
  <si>
    <t>BLS DART rate</t>
  </si>
  <si>
    <t>Your 3-yr TCIR
vs. BLS</t>
  </si>
  <si>
    <t>Your 3-yr DART
vs. BLS</t>
  </si>
  <si>
    <t>Both rates
below BLS?</t>
  </si>
  <si>
    <t>(most recently published)</t>
  </si>
  <si>
    <t>(year prior)</t>
  </si>
  <si>
    <t>(two years prior)</t>
  </si>
  <si>
    <t>Percent above (+) or below (–) BLS = (site rate – BLS rate) ÷ BLS rate × 100. A negative result means your rate is below the national average.</t>
  </si>
  <si>
    <t>5.  VPP STAR RATE RESULT</t>
  </si>
  <si>
    <t>Most advantageous single BLS year</t>
  </si>
  <si>
    <t>Your three-year TCIR vs. that year</t>
  </si>
  <si>
    <t>Your three-year DART rate vs. that year</t>
  </si>
  <si>
    <t>Star rate requirement</t>
  </si>
  <si>
    <t>Star (fixed worksites): the three-year TCIR and DART rate must both be below at least one of the three most recent years of BLS national averages for your industry, compared to the same single year (VPP Manual Ch. 3, §IV.A). Construction worksites use rates from project inception (minimum 12 months) and include all subcontractor employees.</t>
  </si>
  <si>
    <t>CLEAR Audit Management  ·  The digital VPP evaluation platform built for OSHA VPP sites  ·  clearam.com</t>
  </si>
  <si>
    <t>Provided free for informational purposes. Results are an estimate and do not replace OSHA's review; your OSHA VPP reviewer will recalculate rates from your OSHA 300 Logs.</t>
  </si>
  <si>
    <t>Best combination</t>
  </si>
  <si>
    <t>The same three years must be used for both the TCIR and the DART rate.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</si>
</sst>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0.0%;0.0%"/>
  </numFmts>
  <fonts count="21">
    <font>
      <sz val="11.0"/>
      <color theme="1"/>
      <name val="Calibri"/>
      <scheme val="minor"/>
    </font>
    <font>
      <b/>
      <sz val="18.0"/>
      <color rgb="FF344F74"/>
      <name val="Arial"/>
    </font>
    <font>
      <i/>
      <sz val="10.0"/>
      <color rgb="FF58585A"/>
      <name val="Arial"/>
    </font>
    <font>
      <sz val="11.0"/>
      <color theme="1"/>
      <name val="Calibri"/>
    </font>
    <font>
      <sz val="10.0"/>
      <color rgb="FF1F2D44"/>
      <name val="Arial"/>
    </font>
    <font>
      <sz val="9.0"/>
      <color rgb="FF58585A"/>
      <name val="Arial"/>
    </font>
    <font>
      <i/>
      <sz val="9.0"/>
      <color rgb="FF58585A"/>
      <name val="Arial"/>
    </font>
    <font>
      <b/>
      <sz val="11.0"/>
      <color rgb="FFFFFFFF"/>
      <name val="Arial"/>
    </font>
    <font>
      <b/>
      <sz val="10.0"/>
      <color rgb="FF344F74"/>
      <name val="Arial"/>
    </font>
    <font/>
    <font>
      <i/>
      <sz val="8.0"/>
      <color rgb="FF58585A"/>
      <name val="Arial"/>
    </font>
    <font>
      <b/>
      <sz val="9.0"/>
      <color rgb="FF344F74"/>
      <name val="Arial"/>
    </font>
    <font>
      <b/>
      <sz val="12.0"/>
      <color rgb="FF344F74"/>
      <name val="Arial"/>
    </font>
    <font>
      <sz val="10.0"/>
      <color rgb="FF58585A"/>
      <name val="Arial"/>
    </font>
    <font>
      <b/>
      <sz val="8.0"/>
      <color rgb="FFC0392B"/>
      <name val="Arial"/>
    </font>
    <font>
      <b/>
      <sz val="10.0"/>
      <color rgb="FF58585A"/>
      <name val="Arial"/>
    </font>
    <font>
      <b/>
      <sz val="11.0"/>
      <color rgb="FF344F74"/>
      <name val="Arial"/>
    </font>
    <font>
      <b/>
      <sz val="10.0"/>
      <color rgb="FFFFFFFF"/>
      <name val="Arial"/>
    </font>
    <font>
      <b/>
      <sz val="12.0"/>
      <color rgb="FFFFFFFF"/>
      <name val="Arial"/>
    </font>
    <font>
      <sz val="8.0"/>
      <color rgb="FFFFFFFF"/>
      <name val="Arial"/>
    </font>
    <font>
      <b/>
      <sz val="9.0"/>
      <color rgb="FFFFFFFF"/>
      <name val="Arial"/>
    </font>
  </fonts>
  <fills count="6">
    <fill>
      <patternFill patternType="none"/>
    </fill>
    <fill>
      <patternFill patternType="lightGray"/>
    </fill>
    <fill>
      <patternFill patternType="solid">
        <fgColor rgb="FF73C04E"/>
        <bgColor rgb="FF73C04E"/>
      </patternFill>
    </fill>
    <fill>
      <patternFill patternType="solid">
        <fgColor rgb="FFEAF6E3"/>
        <bgColor rgb="FFEAF6E3"/>
      </patternFill>
    </fill>
    <fill>
      <patternFill patternType="solid">
        <fgColor rgb="FF344F74"/>
        <bgColor rgb="FF344F74"/>
      </patternFill>
    </fill>
    <fill>
      <patternFill patternType="solid">
        <fgColor rgb="FFE8EDF4"/>
        <bgColor rgb="FFE8EDF4"/>
      </patternFill>
    </fill>
  </fills>
  <borders count="16">
    <border/>
    <border>
      <left/>
      <right/>
      <top/>
      <bottom/>
    </border>
    <border>
      <left style="thin">
        <color rgb="FFC9D1DC"/>
      </left>
      <right style="thin">
        <color rgb="FFC9D1DC"/>
      </right>
      <top style="thin">
        <color rgb="FFC9D1DC"/>
      </top>
      <bottom style="thin">
        <color rgb="FFC9D1DC"/>
      </bottom>
    </border>
    <border>
      <left style="thin">
        <color rgb="FFC9D1DC"/>
      </left>
      <top style="thin">
        <color rgb="FFC9D1DC"/>
      </top>
      <bottom style="thin">
        <color rgb="FFC9D1DC"/>
      </bottom>
    </border>
    <border>
      <top style="thin">
        <color rgb="FFC9D1DC"/>
      </top>
      <bottom style="thin">
        <color rgb="FFC9D1DC"/>
      </bottom>
    </border>
    <border>
      <right style="thin">
        <color rgb="FFC9D1DC"/>
      </right>
      <top style="thin">
        <color rgb="FFC9D1DC"/>
      </top>
      <bottom style="thin">
        <color rgb="FFC9D1DC"/>
      </bottom>
    </border>
    <border>
      <left style="thin">
        <color rgb="FFC9D1DC"/>
      </left>
      <right style="thin">
        <color rgb="FFC9D1DC"/>
      </right>
      <top style="thin">
        <color rgb="FFC9D1DC"/>
      </top>
    </border>
    <border>
      <left style="thin">
        <color rgb="FFC9D1DC"/>
      </left>
      <right style="thin">
        <color rgb="FFC9D1DC"/>
      </right>
    </border>
    <border>
      <left style="thin">
        <color rgb="FFC9D1DC"/>
      </left>
      <right style="thin">
        <color rgb="FFC9D1DC"/>
      </right>
      <bottom/>
    </border>
    <border>
      <left style="thin">
        <color rgb="FFC9D1DC"/>
      </left>
      <right style="thin">
        <color rgb="FFC9D1DC"/>
      </right>
      <bottom style="thin">
        <color rgb="FFC9D1DC"/>
      </bottom>
    </border>
    <border>
      <left style="medium">
        <color rgb="FF344F74"/>
      </left>
      <top style="medium">
        <color rgb="FF344F74"/>
      </top>
      <bottom style="medium">
        <color rgb="FF344F74"/>
      </bottom>
    </border>
    <border>
      <top style="medium">
        <color rgb="FF344F74"/>
      </top>
      <bottom style="medium">
        <color rgb="FF344F74"/>
      </bottom>
    </border>
    <border>
      <right style="medium">
        <color rgb="FF344F74"/>
      </right>
      <top style="medium">
        <color rgb="FF344F74"/>
      </top>
      <bottom style="medium">
        <color rgb="FF344F74"/>
      </bottom>
    </border>
    <border>
      <left/>
      <top/>
      <bottom/>
    </border>
    <border>
      <top/>
      <bottom/>
    </border>
    <border>
      <right/>
      <top/>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0" fillId="0" fontId="2" numFmtId="0" xfId="0" applyAlignment="1" applyFont="1">
      <alignment horizontal="left" shrinkToFit="0" vertical="top" wrapText="0"/>
    </xf>
    <xf borderId="1" fillId="2" fontId="3" numFmtId="0" xfId="0" applyAlignment="1" applyBorder="1" applyFill="1" applyFont="1">
      <alignment shrinkToFit="0" vertical="bottom" wrapText="0"/>
    </xf>
    <xf borderId="2" fillId="3" fontId="4" numFmtId="0" xfId="0" applyAlignment="1" applyBorder="1" applyFill="1" applyFont="1">
      <alignment horizontal="center" shrinkToFit="0" vertical="center" wrapText="1"/>
    </xf>
    <xf borderId="0" fillId="0" fontId="5" numFmtId="0" xfId="0" applyAlignment="1" applyFont="1">
      <alignment horizontal="left" shrinkToFit="0" vertical="top" wrapText="1"/>
    </xf>
    <xf borderId="0" fillId="0" fontId="6" numFmtId="0" xfId="0" applyAlignment="1" applyFont="1">
      <alignment horizontal="left" shrinkToFit="0" vertical="center" wrapText="1"/>
    </xf>
    <xf borderId="1" fillId="4" fontId="7" numFmtId="0" xfId="0" applyAlignment="1" applyBorder="1" applyFill="1" applyFont="1">
      <alignment horizontal="left" shrinkToFit="0" vertical="center" wrapText="0"/>
    </xf>
    <xf borderId="1" fillId="4" fontId="3" numFmtId="0" xfId="0" applyAlignment="1" applyBorder="1" applyFill="1" applyFont="1">
      <alignment shrinkToFit="0" vertical="bottom" wrapText="0"/>
    </xf>
    <xf borderId="0" fillId="0" fontId="8" numFmtId="0" xfId="0" applyAlignment="1" applyFont="1">
      <alignment horizontal="left" shrinkToFit="0" vertical="center" wrapText="1"/>
    </xf>
    <xf borderId="3" fillId="3" fontId="4" numFmtId="0" xfId="0" applyAlignment="1" applyBorder="1" applyFill="1" applyFont="1">
      <alignment horizontal="left" shrinkToFit="0" vertical="center" wrapText="1"/>
    </xf>
    <xf borderId="4" fillId="0" fontId="9" numFmtId="0" xfId="0" applyBorder="1" applyFont="1"/>
    <xf borderId="5" fillId="0" fontId="9" numFmtId="0" xfId="0" applyBorder="1" applyFont="1"/>
    <xf borderId="3" fillId="3" fontId="4" numFmtId="49" xfId="0" applyAlignment="1" applyBorder="1" applyFill="1" applyFont="1" applyNumberFormat="1">
      <alignment horizontal="left" shrinkToFit="0" vertical="center" wrapText="1"/>
    </xf>
    <xf borderId="0" fillId="0" fontId="10" numFmtId="0" xfId="0" applyAlignment="1" applyFont="1">
      <alignment horizontal="left" shrinkToFit="0" vertical="top" wrapText="1"/>
    </xf>
    <xf borderId="2" fillId="5" fontId="11" numFmtId="0" xfId="0" applyAlignment="1" applyBorder="1" applyFill="1" applyFont="1">
      <alignment horizontal="center" shrinkToFit="0" vertical="center" wrapText="1"/>
    </xf>
    <xf borderId="2" fillId="0" fontId="8" numFmtId="3" xfId="0" applyAlignment="1" applyBorder="1" applyFont="1" applyNumberFormat="1">
      <alignment horizontal="center" shrinkToFit="0" vertical="center" wrapText="1"/>
    </xf>
    <xf borderId="3" fillId="3" fontId="4" numFmtId="1" xfId="0" applyAlignment="1" applyBorder="1" applyFill="1" applyFont="1" applyNumberFormat="1">
      <alignment horizontal="left" shrinkToFit="0" vertical="center" wrapText="1"/>
    </xf>
    <xf borderId="6" fillId="3" fontId="4" numFmtId="0" xfId="0" applyAlignment="1" applyBorder="1" applyFill="1" applyFont="1">
      <alignment horizontal="left" shrinkToFit="0" vertical="center" wrapText="1"/>
    </xf>
    <xf borderId="2" fillId="0" fontId="8" numFmtId="164" xfId="0" applyAlignment="1" applyBorder="1" applyFont="1" applyNumberFormat="1">
      <alignment horizontal="center" shrinkToFit="0" vertical="center" wrapText="1"/>
    </xf>
    <xf borderId="6" fillId="5" fontId="12" numFmtId="1" xfId="0" applyAlignment="1" applyBorder="1" applyFill="1" applyFont="1" applyNumberFormat="1">
      <alignment horizontal="center" shrinkToFit="0" vertical="center" wrapText="1"/>
    </xf>
    <xf borderId="2" fillId="0" fontId="13" numFmtId="0" xfId="0" applyAlignment="1" applyBorder="1" applyFont="1">
      <alignment horizontal="left" shrinkToFit="0" vertical="center" wrapText="0"/>
    </xf>
    <xf borderId="2" fillId="3" fontId="4" numFmtId="3" xfId="0" applyAlignment="1" applyBorder="1" applyFill="1" applyFont="1" applyNumberFormat="1">
      <alignment horizontal="center" shrinkToFit="0" vertical="center" wrapText="1"/>
    </xf>
    <xf borderId="2" fillId="0" fontId="13" numFmtId="1" xfId="0" applyAlignment="1" applyBorder="1" applyFont="1" applyNumberFormat="1">
      <alignment horizontal="center" shrinkToFit="0" vertical="center" wrapText="1"/>
    </xf>
    <xf borderId="2" fillId="0" fontId="8" numFmtId="1" xfId="0" applyAlignment="1" applyBorder="1" applyFont="1" applyNumberFormat="1">
      <alignment horizontal="center" shrinkToFit="0" vertical="center" wrapText="1"/>
    </xf>
    <xf borderId="2" fillId="0" fontId="14" numFmtId="0" xfId="0" applyAlignment="1" applyBorder="1" applyFont="1">
      <alignment horizontal="center" shrinkToFit="0" vertical="center" wrapText="1"/>
    </xf>
    <xf borderId="2" fillId="0" fontId="13" numFmtId="164" xfId="0" applyAlignment="1" applyBorder="1" applyFont="1" applyNumberFormat="1">
      <alignment horizontal="center" shrinkToFit="0" vertical="center" wrapText="1"/>
    </xf>
    <xf borderId="7" fillId="0" fontId="9" numFmtId="0" xfId="0" applyBorder="1" applyFont="1"/>
    <xf borderId="2" fillId="0" fontId="15" numFmtId="0" xfId="0" applyAlignment="1" applyBorder="1" applyFont="1">
      <alignment horizontal="center" shrinkToFit="0" vertical="center" wrapText="1"/>
    </xf>
    <xf borderId="8" fillId="0" fontId="9" numFmtId="0" xfId="0" applyBorder="1" applyFont="1"/>
    <xf borderId="2" fillId="5" fontId="8" numFmtId="0" xfId="0" applyAlignment="1" applyBorder="1" applyFill="1" applyFont="1">
      <alignment horizontal="left" shrinkToFit="0" vertical="center" wrapText="0"/>
    </xf>
    <xf borderId="2" fillId="5" fontId="8" numFmtId="3" xfId="0" applyAlignment="1" applyBorder="1" applyFill="1" applyFont="1" applyNumberFormat="1">
      <alignment horizontal="center" shrinkToFit="0" vertical="center" wrapText="1"/>
    </xf>
    <xf borderId="2" fillId="5" fontId="14" numFmtId="0" xfId="0" applyAlignment="1" applyBorder="1" applyFill="1" applyFont="1">
      <alignment horizontal="center" shrinkToFit="0" vertical="center" wrapText="1"/>
    </xf>
    <xf borderId="0" fillId="0" fontId="16" numFmtId="0" xfId="0" applyAlignment="1" applyFont="1">
      <alignment horizontal="left" shrinkToFit="0" vertical="center" wrapText="1"/>
    </xf>
    <xf borderId="2" fillId="0" fontId="12" numFmtId="0" xfId="0" applyAlignment="1" applyBorder="1" applyFont="1">
      <alignment horizontal="center" shrinkToFit="0" vertical="center" wrapText="1"/>
    </xf>
    <xf borderId="9" fillId="0" fontId="9" numFmtId="0" xfId="0" applyBorder="1" applyFont="1"/>
    <xf borderId="2" fillId="5" fontId="8" numFmtId="0" xfId="0" applyAlignment="1" applyBorder="1" applyFill="1" applyFont="1">
      <alignment horizontal="center" shrinkToFit="0" vertical="center" wrapText="1"/>
    </xf>
    <xf borderId="2" fillId="5" fontId="8" numFmtId="164" xfId="0" applyAlignment="1" applyBorder="1" applyFill="1" applyFont="1" applyNumberFormat="1">
      <alignment horizontal="center" shrinkToFit="0" vertical="center" wrapText="1"/>
    </xf>
    <xf borderId="2" fillId="0" fontId="13" numFmtId="3" xfId="0" applyAlignment="1" applyBorder="1" applyFont="1" applyNumberFormat="1">
      <alignment horizontal="center" shrinkToFit="0" vertical="center" wrapText="1"/>
    </xf>
    <xf borderId="3" fillId="5" fontId="11" numFmtId="0" xfId="0" applyAlignment="1" applyBorder="1" applyFill="1" applyFont="1">
      <alignment horizontal="center" shrinkToFit="0" vertical="center" wrapText="1"/>
    </xf>
    <xf borderId="3" fillId="0" fontId="13" numFmtId="0" xfId="0" applyAlignment="1" applyBorder="1" applyFont="1">
      <alignment horizontal="left" shrinkToFit="0" vertical="center" wrapText="0"/>
    </xf>
    <xf borderId="2" fillId="0" fontId="15" numFmtId="164" xfId="0" applyAlignment="1" applyBorder="1" applyFont="1" applyNumberFormat="1">
      <alignment horizontal="center" shrinkToFit="0" vertical="center" wrapText="1"/>
    </xf>
    <xf borderId="3" fillId="2" fontId="17" numFmtId="0" xfId="0" applyAlignment="1" applyBorder="1" applyFill="1" applyFont="1">
      <alignment horizontal="left" shrinkToFit="0" vertical="center" wrapText="0"/>
    </xf>
    <xf borderId="2" fillId="2" fontId="17" numFmtId="3" xfId="0" applyAlignment="1" applyBorder="1" applyFill="1" applyFont="1" applyNumberFormat="1">
      <alignment horizontal="center" shrinkToFit="0" vertical="center" wrapText="1"/>
    </xf>
    <xf borderId="2" fillId="2" fontId="18" numFmtId="164" xfId="0" applyAlignment="1" applyBorder="1" applyFill="1" applyFont="1" applyNumberFormat="1">
      <alignment horizontal="center" shrinkToFit="0" vertical="center" wrapText="1"/>
    </xf>
    <xf borderId="2" fillId="3" fontId="4" numFmtId="1" xfId="0" applyAlignment="1" applyBorder="1" applyFill="1" applyFont="1" applyNumberFormat="1">
      <alignment horizontal="center" shrinkToFit="0" vertical="center" wrapText="1"/>
    </xf>
    <xf borderId="2" fillId="0" fontId="6" numFmtId="0" xfId="0" applyAlignment="1" applyBorder="1" applyFont="1">
      <alignment horizontal="left" shrinkToFit="0" vertical="center" wrapText="0"/>
    </xf>
    <xf borderId="2" fillId="3" fontId="4" numFmtId="164" xfId="0" applyAlignment="1" applyBorder="1" applyFill="1" applyFont="1" applyNumberFormat="1">
      <alignment horizontal="center" shrinkToFit="0" vertical="center" wrapText="1"/>
    </xf>
    <xf borderId="2" fillId="0" fontId="13" numFmtId="165" xfId="0" applyAlignment="1" applyBorder="1" applyFont="1" applyNumberFormat="1">
      <alignment horizontal="center" shrinkToFit="0" vertical="center" wrapText="1"/>
    </xf>
    <xf borderId="0" fillId="0" fontId="19" numFmtId="0" xfId="0" applyAlignment="1" applyFont="1">
      <alignment shrinkToFit="0" vertical="bottom" wrapText="0"/>
    </xf>
    <xf borderId="2" fillId="0" fontId="8" numFmtId="165" xfId="0" applyAlignment="1" applyBorder="1" applyFont="1" applyNumberFormat="1">
      <alignment horizontal="center" shrinkToFit="0" vertical="center" wrapText="1"/>
    </xf>
    <xf borderId="10" fillId="0" fontId="16" numFmtId="0" xfId="0" applyAlignment="1" applyBorder="1" applyFont="1">
      <alignment horizontal="left" shrinkToFit="0" vertical="center" wrapText="1"/>
    </xf>
    <xf borderId="11" fillId="0" fontId="9" numFmtId="0" xfId="0" applyBorder="1" applyFont="1"/>
    <xf borderId="12" fillId="0" fontId="9" numFmtId="0" xfId="0" applyBorder="1" applyFont="1"/>
    <xf borderId="13" fillId="4" fontId="20" numFmtId="0" xfId="0" applyAlignment="1" applyBorder="1" applyFill="1" applyFont="1">
      <alignment horizontal="center" shrinkToFit="0" vertical="center" wrapText="0"/>
    </xf>
    <xf borderId="14" fillId="0" fontId="9" numFmtId="0" xfId="0" applyBorder="1" applyFont="1"/>
    <xf borderId="15" fillId="0" fontId="9" numFmtId="0" xfId="0" applyBorder="1" applyFont="1"/>
    <xf borderId="11" fillId="0" fontId="8" numFmtId="0" xfId="0" applyAlignment="1" applyBorder="1" applyFont="1">
      <alignment horizontal="left" shrinkToFit="0" vertical="center" wrapText="1"/>
    </xf>
  </cellXfs>
  <cellStyles count="1">
    <cellStyle xfId="0" name="Normal" builtinId="0"/>
  </cellStyles>
  <dxfs count="4">
    <dxf>
      <font>
        <b/>
        <color rgb="FF2E6B12"/>
        <name val="Arial"/>
      </font>
      <fill>
        <patternFill patternType="none"/>
      </fill>
      <border/>
    </dxf>
    <dxf>
      <font>
        <b/>
        <color rgb="FF2E6B12"/>
        <name val="Arial"/>
      </font>
      <fill>
        <patternFill patternType="solid">
          <fgColor rgb="FFDFF1D5"/>
          <bgColor rgb="FFDFF1D5"/>
        </patternFill>
      </fill>
      <border/>
    </dxf>
    <dxf>
      <font>
        <b/>
        <color rgb="FFA93226"/>
        <name val="Arial"/>
      </font>
      <fill>
        <patternFill patternType="solid">
          <fgColor rgb="FFFBE3E1"/>
          <bgColor rgb="FFFBE3E1"/>
        </patternFill>
      </fill>
      <border/>
    </dxf>
    <dxf>
      <font/>
      <fill>
        <patternFill patternType="solid">
          <fgColor rgb="FFDFF1D5"/>
          <bgColor rgb="FFDFF1D5"/>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1685925" cy="581025"/>
    <xdr:pic>
      <xdr:nvPicPr>
        <xdr:cNvPr descr="Picture"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1743075" cy="581025"/>
    <xdr:pic>
      <xdr:nvPicPr>
        <xdr:cNvPr descr="Picture"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1743075" cy="581025"/>
    <xdr:pic>
      <xdr:nvPicPr>
        <xdr:cNvPr descr="Picture"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15.0"/>
    <col customWidth="1" min="3" max="3" width="40.0"/>
    <col customWidth="1" min="4" max="8" width="16.0"/>
    <col customWidth="1" min="9" max="9" width="2.0"/>
    <col customWidth="1" hidden="1" min="10" max="10" width="13.0"/>
    <col customWidth="1" min="11" max="26" width="8.71"/>
  </cols>
  <sheetData>
    <row r="1" ht="9.75" customHeight="1"/>
    <row r="2" ht="30.0" customHeight="1">
      <c r="D2" s="1" t="s">
        <v>0</v>
      </c>
    </row>
    <row r="3" ht="21.75" customHeight="1">
      <c r="D3" s="2" t="s">
        <v>2</v>
      </c>
    </row>
    <row r="4" ht="9.75" customHeight="1"/>
    <row r="5" ht="6.0" customHeight="1">
      <c r="B5" s="3"/>
      <c r="C5" s="3"/>
      <c r="D5" s="3"/>
      <c r="E5" s="3"/>
      <c r="F5" s="3"/>
      <c r="G5" s="3"/>
      <c r="H5" s="3"/>
      <c r="I5" s="3"/>
    </row>
    <row r="7" ht="19.5" customHeight="1">
      <c r="B7" s="4"/>
      <c r="C7" s="6" t="s">
        <v>7</v>
      </c>
    </row>
    <row r="9" ht="21.75" customHeight="1">
      <c r="B9" s="7" t="s">
        <v>9</v>
      </c>
      <c r="C9" s="8"/>
      <c r="D9" s="8"/>
      <c r="E9" s="8"/>
      <c r="F9" s="8"/>
      <c r="G9" s="8"/>
      <c r="H9" s="8"/>
    </row>
    <row r="10" ht="19.5" customHeight="1">
      <c r="B10" s="9" t="s">
        <v>11</v>
      </c>
      <c r="D10" s="10"/>
      <c r="E10" s="11"/>
      <c r="F10" s="12"/>
    </row>
    <row r="11" ht="19.5" customHeight="1">
      <c r="B11" s="9" t="s">
        <v>13</v>
      </c>
      <c r="D11" s="13"/>
      <c r="E11" s="11"/>
      <c r="F11" s="12"/>
      <c r="G11" s="14" t="s">
        <v>15</v>
      </c>
    </row>
    <row r="12" ht="19.5" customHeight="1">
      <c r="B12" s="9" t="s">
        <v>16</v>
      </c>
      <c r="D12" s="13"/>
      <c r="E12" s="11"/>
      <c r="F12" s="12"/>
    </row>
    <row r="13" ht="19.5" customHeight="1">
      <c r="B13" s="9" t="s">
        <v>17</v>
      </c>
      <c r="D13" s="17">
        <v>2025.0</v>
      </c>
      <c r="E13" s="11"/>
      <c r="F13" s="12"/>
      <c r="G13" s="14" t="s">
        <v>28</v>
      </c>
    </row>
    <row r="15" ht="21.75" customHeight="1">
      <c r="B15" s="7" t="s">
        <v>30</v>
      </c>
      <c r="C15" s="8"/>
      <c r="D15" s="8"/>
      <c r="E15" s="8"/>
      <c r="F15" s="8"/>
      <c r="G15" s="8"/>
      <c r="H15" s="8"/>
    </row>
    <row r="16" ht="45.75" customHeight="1">
      <c r="B16" s="15" t="s">
        <v>19</v>
      </c>
      <c r="C16" s="15" t="s">
        <v>31</v>
      </c>
      <c r="D16" s="15" t="s">
        <v>32</v>
      </c>
      <c r="E16" s="15" t="s">
        <v>33</v>
      </c>
      <c r="F16" s="15" t="s">
        <v>34</v>
      </c>
      <c r="G16" s="15" t="s">
        <v>35</v>
      </c>
    </row>
    <row r="17" ht="18.75" customHeight="1">
      <c r="B17" s="20">
        <f>$D$13-2</f>
        <v>2023</v>
      </c>
      <c r="C17" s="21" t="s">
        <v>37</v>
      </c>
      <c r="D17" s="22"/>
      <c r="E17" s="22"/>
      <c r="F17" s="22"/>
      <c r="G17" s="25" t="str">
        <f t="shared" ref="G17:G19" si="1">IF(N(E17)&gt;N(D17),"DART &gt; total cases","")</f>
        <v/>
      </c>
    </row>
    <row r="18" ht="18.75" customHeight="1">
      <c r="B18" s="27"/>
      <c r="C18" s="21" t="s">
        <v>40</v>
      </c>
      <c r="D18" s="22"/>
      <c r="E18" s="22"/>
      <c r="F18" s="22"/>
      <c r="G18" s="25" t="str">
        <f t="shared" si="1"/>
        <v/>
      </c>
    </row>
    <row r="19" ht="18.75" customHeight="1">
      <c r="B19" s="27"/>
      <c r="C19" s="21" t="s">
        <v>41</v>
      </c>
      <c r="D19" s="22"/>
      <c r="E19" s="22"/>
      <c r="F19" s="22"/>
      <c r="G19" s="25" t="str">
        <f t="shared" si="1"/>
        <v/>
      </c>
    </row>
    <row r="20" ht="18.75" customHeight="1">
      <c r="B20" s="29"/>
      <c r="C20" s="30" t="s">
        <v>42</v>
      </c>
      <c r="D20" s="31">
        <f t="shared" ref="D20:F20" si="2">SUM(D17:D19)</f>
        <v>0</v>
      </c>
      <c r="E20" s="31">
        <f t="shared" si="2"/>
        <v>0</v>
      </c>
      <c r="F20" s="31">
        <f t="shared" si="2"/>
        <v>0</v>
      </c>
      <c r="G20" s="32" t="str">
        <f>IF(AND(N(F20)=0,N(D20)&gt;0),"Hours missing","")</f>
        <v/>
      </c>
    </row>
    <row r="21" ht="18.75" customHeight="1">
      <c r="B21" s="20">
        <f>$D$13-1</f>
        <v>2024</v>
      </c>
      <c r="C21" s="21" t="s">
        <v>37</v>
      </c>
      <c r="D21" s="22"/>
      <c r="E21" s="22"/>
      <c r="F21" s="22"/>
      <c r="G21" s="25" t="str">
        <f t="shared" ref="G21:G23" si="3">IF(N(E21)&gt;N(D21),"DART &gt; total cases","")</f>
        <v/>
      </c>
    </row>
    <row r="22" ht="18.75" customHeight="1">
      <c r="B22" s="27"/>
      <c r="C22" s="21" t="s">
        <v>40</v>
      </c>
      <c r="D22" s="22"/>
      <c r="E22" s="22"/>
      <c r="F22" s="22"/>
      <c r="G22" s="25" t="str">
        <f t="shared" si="3"/>
        <v/>
      </c>
    </row>
    <row r="23" ht="18.75" customHeight="1">
      <c r="B23" s="27"/>
      <c r="C23" s="21" t="s">
        <v>41</v>
      </c>
      <c r="D23" s="22"/>
      <c r="E23" s="22"/>
      <c r="F23" s="22"/>
      <c r="G23" s="25" t="str">
        <f t="shared" si="3"/>
        <v/>
      </c>
    </row>
    <row r="24" ht="18.75" customHeight="1">
      <c r="B24" s="29"/>
      <c r="C24" s="30" t="s">
        <v>42</v>
      </c>
      <c r="D24" s="31">
        <f t="shared" ref="D24:F24" si="4">SUM(D21:D23)</f>
        <v>0</v>
      </c>
      <c r="E24" s="31">
        <f t="shared" si="4"/>
        <v>0</v>
      </c>
      <c r="F24" s="31">
        <f t="shared" si="4"/>
        <v>0</v>
      </c>
      <c r="G24" s="32" t="str">
        <f>IF(AND(N(F24)=0,N(D24)&gt;0),"Hours missing","")</f>
        <v/>
      </c>
    </row>
    <row r="25" ht="18.75" customHeight="1">
      <c r="B25" s="20">
        <f>$D$13</f>
        <v>2025</v>
      </c>
      <c r="C25" s="21" t="s">
        <v>37</v>
      </c>
      <c r="D25" s="22"/>
      <c r="E25" s="22"/>
      <c r="F25" s="22"/>
      <c r="G25" s="25" t="str">
        <f t="shared" ref="G25:G27" si="5">IF(N(E25)&gt;N(D25),"DART &gt; total cases","")</f>
        <v/>
      </c>
    </row>
    <row r="26" ht="18.75" customHeight="1">
      <c r="B26" s="27"/>
      <c r="C26" s="21" t="s">
        <v>40</v>
      </c>
      <c r="D26" s="22"/>
      <c r="E26" s="22"/>
      <c r="F26" s="22"/>
      <c r="G26" s="25" t="str">
        <f t="shared" si="5"/>
        <v/>
      </c>
    </row>
    <row r="27" ht="18.75" customHeight="1">
      <c r="B27" s="27"/>
      <c r="C27" s="21" t="s">
        <v>41</v>
      </c>
      <c r="D27" s="22"/>
      <c r="E27" s="22"/>
      <c r="F27" s="22"/>
      <c r="G27" s="25" t="str">
        <f t="shared" si="5"/>
        <v/>
      </c>
    </row>
    <row r="28" ht="18.75" customHeight="1">
      <c r="B28" s="29"/>
      <c r="C28" s="30" t="s">
        <v>42</v>
      </c>
      <c r="D28" s="31">
        <f t="shared" ref="D28:F28" si="6">SUM(D25:D27)</f>
        <v>0</v>
      </c>
      <c r="E28" s="31">
        <f t="shared" si="6"/>
        <v>0</v>
      </c>
      <c r="F28" s="31">
        <f t="shared" si="6"/>
        <v>0</v>
      </c>
      <c r="G28" s="32" t="str">
        <f>IF(AND(N(F28)=0,N(D28)&gt;0),"Hours missing","")</f>
        <v/>
      </c>
    </row>
    <row r="29" ht="36.0" customHeight="1">
      <c r="B29" s="14" t="s">
        <v>49</v>
      </c>
    </row>
    <row r="30" ht="15.75" customHeight="1"/>
    <row r="31" ht="21.75" customHeight="1">
      <c r="B31" s="7" t="s">
        <v>50</v>
      </c>
      <c r="C31" s="8"/>
      <c r="D31" s="8"/>
      <c r="E31" s="8"/>
      <c r="F31" s="8"/>
      <c r="G31" s="8"/>
      <c r="H31" s="8"/>
    </row>
    <row r="32" ht="33.75" customHeight="1">
      <c r="B32" s="39" t="s">
        <v>51</v>
      </c>
      <c r="C32" s="12"/>
      <c r="D32" s="15" t="s">
        <v>46</v>
      </c>
      <c r="E32" s="15" t="s">
        <v>47</v>
      </c>
      <c r="F32" s="15" t="s">
        <v>34</v>
      </c>
      <c r="G32" s="15" t="s">
        <v>26</v>
      </c>
      <c r="H32" s="15" t="s">
        <v>27</v>
      </c>
    </row>
    <row r="33" ht="18.75" customHeight="1">
      <c r="B33" s="40" t="str">
        <f>B17&amp;"  (annual)"</f>
        <v>2023  (annual)</v>
      </c>
      <c r="C33" s="12"/>
      <c r="D33" s="38">
        <f t="shared" ref="D33:F33" si="7">D20</f>
        <v>0</v>
      </c>
      <c r="E33" s="38">
        <f t="shared" si="7"/>
        <v>0</v>
      </c>
      <c r="F33" s="38">
        <f t="shared" si="7"/>
        <v>0</v>
      </c>
      <c r="G33" s="26" t="str">
        <f t="shared" ref="G33:G36" si="9">IF(N(F33)&gt;0,ROUND(N(D33)*200000/F33,1),"—")</f>
        <v>—</v>
      </c>
      <c r="H33" s="26" t="str">
        <f t="shared" ref="H33:H36" si="10">IF(N(F33)&gt;0,ROUND(N(E33)*200000/F33,1),"—")</f>
        <v>—</v>
      </c>
    </row>
    <row r="34" ht="18.75" customHeight="1">
      <c r="B34" s="40" t="str">
        <f>B21&amp;"  (annual)"</f>
        <v>2024  (annual)</v>
      </c>
      <c r="C34" s="12"/>
      <c r="D34" s="38">
        <f t="shared" ref="D34:F34" si="8">D24</f>
        <v>0</v>
      </c>
      <c r="E34" s="38">
        <f t="shared" si="8"/>
        <v>0</v>
      </c>
      <c r="F34" s="38">
        <f t="shared" si="8"/>
        <v>0</v>
      </c>
      <c r="G34" s="26" t="str">
        <f t="shared" si="9"/>
        <v>—</v>
      </c>
      <c r="H34" s="26" t="str">
        <f t="shared" si="10"/>
        <v>—</v>
      </c>
    </row>
    <row r="35" ht="18.75" customHeight="1">
      <c r="B35" s="40" t="str">
        <f>B25&amp;"  (annual)"</f>
        <v>2025  (annual)</v>
      </c>
      <c r="C35" s="12"/>
      <c r="D35" s="38">
        <f t="shared" ref="D35:F35" si="11">D28</f>
        <v>0</v>
      </c>
      <c r="E35" s="38">
        <f t="shared" si="11"/>
        <v>0</v>
      </c>
      <c r="F35" s="38">
        <f t="shared" si="11"/>
        <v>0</v>
      </c>
      <c r="G35" s="26" t="str">
        <f t="shared" si="9"/>
        <v>—</v>
      </c>
      <c r="H35" s="26" t="str">
        <f t="shared" si="10"/>
        <v>—</v>
      </c>
    </row>
    <row r="36" ht="24.0" customHeight="1">
      <c r="B36" s="42" t="str">
        <f>"Three-year rate  ("&amp;TEXT($D$13-2,"0")&amp;"–"&amp;TEXT($D$13,"0")&amp;")"</f>
        <v>Three-year rate  (2023–2025)</v>
      </c>
      <c r="C36" s="12"/>
      <c r="D36" s="43">
        <f t="shared" ref="D36:F36" si="12">SUM(D33:D35)</f>
        <v>0</v>
      </c>
      <c r="E36" s="43">
        <f t="shared" si="12"/>
        <v>0</v>
      </c>
      <c r="F36" s="43">
        <f t="shared" si="12"/>
        <v>0</v>
      </c>
      <c r="G36" s="44" t="str">
        <f t="shared" si="9"/>
        <v>—</v>
      </c>
      <c r="H36" s="44" t="str">
        <f t="shared" si="10"/>
        <v>—</v>
      </c>
    </row>
    <row r="37" ht="36.0" customHeight="1">
      <c r="B37" s="14" t="s">
        <v>58</v>
      </c>
    </row>
    <row r="38" ht="15.75" customHeight="1"/>
    <row r="39" ht="21.75" customHeight="1">
      <c r="B39" s="7" t="s">
        <v>59</v>
      </c>
      <c r="C39" s="8"/>
      <c r="D39" s="8"/>
      <c r="E39" s="8"/>
      <c r="F39" s="8"/>
      <c r="G39" s="8"/>
      <c r="H39" s="8"/>
    </row>
    <row r="40" ht="36.0" customHeight="1">
      <c r="B40" s="14" t="s">
        <v>60</v>
      </c>
    </row>
    <row r="41" ht="36.0" customHeight="1">
      <c r="B41" s="39" t="s">
        <v>36</v>
      </c>
      <c r="C41" s="12"/>
      <c r="D41" s="15" t="s">
        <v>38</v>
      </c>
      <c r="E41" s="15" t="s">
        <v>61</v>
      </c>
      <c r="F41" s="15" t="s">
        <v>62</v>
      </c>
      <c r="G41" s="15" t="s">
        <v>63</v>
      </c>
      <c r="H41" s="15" t="s">
        <v>64</v>
      </c>
    </row>
    <row r="42" ht="19.5" customHeight="1">
      <c r="B42" s="45">
        <v>2024.0</v>
      </c>
      <c r="C42" s="46" t="s">
        <v>65</v>
      </c>
      <c r="D42" s="47"/>
      <c r="E42" s="47"/>
      <c r="F42" s="48" t="str">
        <f t="shared" ref="F42:F44" si="13">IF(AND(ISNUMBER($G$36),N(D42)&gt;0),($G$36-D42)/D42,"—")</f>
        <v>—</v>
      </c>
      <c r="G42" s="48" t="str">
        <f t="shared" ref="G42:G44" si="14">IF(AND(ISNUMBER($H$36),N(E42)&gt;0),($H$36-E42)/E42,"—")</f>
        <v>—</v>
      </c>
      <c r="H42" s="28" t="str">
        <f t="shared" ref="H42:H44" si="15">IF(AND(ISNUMBER(F42),ISNUMBER(G42)),IF(AND(F42&lt;0,G42&lt;0),"Yes","No"),"—")</f>
        <v>—</v>
      </c>
      <c r="J42" s="49" t="str">
        <f t="shared" ref="J42:J44" si="16">IF(AND(ISNUMBER(F42),ISNUMBER(G42)),MAX(F42,G42),"")</f>
        <v/>
      </c>
    </row>
    <row r="43" ht="19.5" customHeight="1">
      <c r="B43" s="45">
        <v>2023.0</v>
      </c>
      <c r="C43" s="46" t="s">
        <v>66</v>
      </c>
      <c r="D43" s="47"/>
      <c r="E43" s="47"/>
      <c r="F43" s="48" t="str">
        <f t="shared" si="13"/>
        <v>—</v>
      </c>
      <c r="G43" s="48" t="str">
        <f t="shared" si="14"/>
        <v>—</v>
      </c>
      <c r="H43" s="28" t="str">
        <f t="shared" si="15"/>
        <v>—</v>
      </c>
      <c r="J43" s="49" t="str">
        <f t="shared" si="16"/>
        <v/>
      </c>
    </row>
    <row r="44" ht="19.5" customHeight="1">
      <c r="B44" s="45">
        <v>2022.0</v>
      </c>
      <c r="C44" s="46" t="s">
        <v>67</v>
      </c>
      <c r="D44" s="47"/>
      <c r="E44" s="47"/>
      <c r="F44" s="48" t="str">
        <f t="shared" si="13"/>
        <v>—</v>
      </c>
      <c r="G44" s="48" t="str">
        <f t="shared" si="14"/>
        <v>—</v>
      </c>
      <c r="H44" s="28" t="str">
        <f t="shared" si="15"/>
        <v>—</v>
      </c>
      <c r="J44" s="49" t="str">
        <f t="shared" si="16"/>
        <v/>
      </c>
    </row>
    <row r="45" ht="24.0" customHeight="1">
      <c r="B45" s="14" t="s">
        <v>68</v>
      </c>
    </row>
    <row r="46" ht="15.75" customHeight="1"/>
    <row r="47" ht="21.75" customHeight="1">
      <c r="B47" s="7" t="s">
        <v>69</v>
      </c>
      <c r="C47" s="8"/>
      <c r="D47" s="8"/>
      <c r="E47" s="8"/>
      <c r="F47" s="8"/>
      <c r="G47" s="8"/>
      <c r="H47" s="8"/>
    </row>
    <row r="48" ht="19.5" customHeight="1">
      <c r="B48" s="9" t="s">
        <v>70</v>
      </c>
      <c r="D48" s="24" t="str">
        <f t="array" ref="D48">IF(COUNT(J42:J44)=0,"—",INDEX(B42:B44,MATCH(MIN(J42:J44),J42:J44,0)))</f>
        <v>—</v>
      </c>
    </row>
    <row r="49" ht="19.5" customHeight="1">
      <c r="B49" s="9" t="s">
        <v>71</v>
      </c>
      <c r="D49" s="50" t="str">
        <f t="array" ref="D49">IF(ISNUMBER(D48),INDEX(F42:F44,MATCH(D48,B42:B44,0)),"—")</f>
        <v>—</v>
      </c>
    </row>
    <row r="50" ht="19.5" customHeight="1">
      <c r="B50" s="9" t="s">
        <v>72</v>
      </c>
      <c r="D50" s="50" t="str">
        <f t="array" ref="D50">IF(ISNUMBER(D48),INDEX(G42:G44,MATCH(D48,B42:B44,0)),"—")</f>
        <v>—</v>
      </c>
    </row>
    <row r="51" ht="45.75" customHeight="1">
      <c r="B51" s="33" t="s">
        <v>73</v>
      </c>
      <c r="D51" s="51" t="str">
        <f>IF(OR(N(F36)=0,COUNT(J42:J44)=0),"Enter your OSHA 300 Log data and BLS rates above to see your result.",IF(AND(D49&lt;0,D50&lt;0),"MET — Both three-year rates are below the "&amp;D48&amp;" BLS national average for your industry.","NOT MET — Both three-year rates must be below the same BLS year. Consider the Merit program (rate-reduction goals) or the Small-Site Alternative tab if eligible."))</f>
        <v>Enter your OSHA 300 Log data and BLS rates above to see your result.</v>
      </c>
      <c r="E51" s="52"/>
      <c r="F51" s="52"/>
      <c r="G51" s="52"/>
      <c r="H51" s="53"/>
    </row>
    <row r="52" ht="48.0" customHeight="1">
      <c r="B52" s="14" t="s">
        <v>74</v>
      </c>
    </row>
    <row r="53" ht="15.75" customHeight="1"/>
    <row r="54" ht="30.0" customHeight="1">
      <c r="B54" s="54" t="s">
        <v>75</v>
      </c>
      <c r="C54" s="55"/>
      <c r="D54" s="55"/>
      <c r="E54" s="55"/>
      <c r="F54" s="55"/>
      <c r="G54" s="55"/>
      <c r="H54" s="56"/>
    </row>
    <row r="55" ht="24.0" customHeight="1">
      <c r="B55" s="14" t="s">
        <v>76</v>
      </c>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2">
    <mergeCell ref="C7:H7"/>
    <mergeCell ref="B10:C10"/>
    <mergeCell ref="D10:F10"/>
    <mergeCell ref="B11:C11"/>
    <mergeCell ref="D11:F11"/>
    <mergeCell ref="G11:H12"/>
    <mergeCell ref="D12:F12"/>
    <mergeCell ref="B25:B28"/>
    <mergeCell ref="B32:C32"/>
    <mergeCell ref="B33:C33"/>
    <mergeCell ref="B34:C34"/>
    <mergeCell ref="B35:C35"/>
    <mergeCell ref="B36:C36"/>
    <mergeCell ref="B12:C12"/>
    <mergeCell ref="B13:C13"/>
    <mergeCell ref="D13:F13"/>
    <mergeCell ref="G13:H13"/>
    <mergeCell ref="B17:B20"/>
    <mergeCell ref="B21:B24"/>
    <mergeCell ref="B29:H29"/>
    <mergeCell ref="B51:C51"/>
    <mergeCell ref="D51:H51"/>
    <mergeCell ref="B52:H52"/>
    <mergeCell ref="B54:H54"/>
    <mergeCell ref="B55:H55"/>
    <mergeCell ref="B37:H37"/>
    <mergeCell ref="B40:H40"/>
    <mergeCell ref="B41:C41"/>
    <mergeCell ref="B45:H45"/>
    <mergeCell ref="B48:C48"/>
    <mergeCell ref="B49:C49"/>
    <mergeCell ref="B50:C50"/>
  </mergeCells>
  <conditionalFormatting sqref="D51:H51">
    <cfRule type="expression" dxfId="1" priority="1">
      <formula>LEFT($D$51,3)="MET"</formula>
    </cfRule>
  </conditionalFormatting>
  <conditionalFormatting sqref="D51:H51">
    <cfRule type="expression" dxfId="2" priority="2">
      <formula>LEFT($D$51,3)="NOT"</formula>
    </cfRule>
  </conditionalFormatting>
  <conditionalFormatting sqref="H42:H44">
    <cfRule type="expression" dxfId="1" priority="3">
      <formula>H42="Yes"</formula>
    </cfRule>
  </conditionalFormatting>
  <conditionalFormatting sqref="H42:H44">
    <cfRule type="expression" dxfId="2" priority="4">
      <formula>H42="No"</formula>
    </cfRule>
  </conditionalFormatting>
  <dataValidations>
    <dataValidation type="decimal" operator="greaterThanOrEqual" allowBlank="1" showInputMessage="1" showErrorMessage="1" prompt="Hours worked - Enter total hours worked (0 or more)." sqref="F17:F19 F21:F23 F25:F27">
      <formula1>0.0</formula1>
    </dataValidation>
    <dataValidation type="decimal" allowBlank="1" showInputMessage="1" showErrorMessage="1" prompt="BLS rate - Enter the BLS incidence rate per 100 full-time workers, e.g. 3.1" sqref="D42:E44">
      <formula1>0.0</formula1>
      <formula2>100.0</formula2>
    </dataValidation>
    <dataValidation type="decimal" allowBlank="1" showInputMessage="1" showErrorMessage="1" prompt="Year - Enter a four-digit calendar year, e.g. 2025." sqref="D13 B42:B44">
      <formula1>2000.0</formula1>
      <formula2>2100.0</formula2>
    </dataValidation>
    <dataValidation type="decimal" operator="greaterThanOrEqual" allowBlank="1" showInputMessage="1" showErrorMessage="1" prompt="Case count - Enter a whole number of cases (0 or more)." sqref="D17:E19 D21:E23 D25:E27">
      <formula1>0.0</formula1>
    </dataValidation>
  </dataValidations>
  <printOptions/>
  <pageMargins bottom="1.0" footer="0.0" header="0.0" left="0.4" right="0.4" top="1.0"/>
  <pageSetup fitToHeight="0" orientation="portrait"/>
  <headerFooter>
    <oddFooter>&amp;CCLEAR Audit Management · clearam.com</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6.0"/>
    <col customWidth="1" min="3" max="7" width="15.0"/>
    <col customWidth="1" min="8" max="8" width="17.0"/>
    <col customWidth="1" min="9" max="9" width="2.0"/>
    <col customWidth="1" hidden="1" min="10" max="10" width="13.0"/>
    <col customWidth="1" min="11" max="26" width="8.71"/>
  </cols>
  <sheetData>
    <row r="1" ht="9.75" customHeight="1"/>
    <row r="2" ht="30.0" customHeight="1">
      <c r="E2" s="1" t="s">
        <v>1</v>
      </c>
    </row>
    <row r="3" ht="21.75" customHeight="1">
      <c r="E3" s="2" t="s">
        <v>3</v>
      </c>
    </row>
    <row r="4" ht="9.75" customHeight="1"/>
    <row r="5" ht="6.0" customHeight="1">
      <c r="B5" s="3"/>
      <c r="C5" s="3"/>
      <c r="D5" s="3"/>
      <c r="E5" s="3"/>
      <c r="F5" s="3"/>
      <c r="G5" s="3"/>
      <c r="H5" s="3"/>
      <c r="I5" s="3"/>
    </row>
    <row r="7" ht="36.0" customHeight="1">
      <c r="B7" s="5" t="s">
        <v>5</v>
      </c>
    </row>
    <row r="9" ht="21.75" customHeight="1">
      <c r="B9" s="7" t="s">
        <v>8</v>
      </c>
      <c r="C9" s="8"/>
      <c r="D9" s="8"/>
      <c r="E9" s="8"/>
      <c r="F9" s="8"/>
      <c r="G9" s="8"/>
      <c r="H9" s="8"/>
    </row>
    <row r="10" ht="19.5" customHeight="1">
      <c r="B10" s="9" t="s">
        <v>10</v>
      </c>
      <c r="C10" s="16">
        <f>'Rate Calculator'!F28</f>
        <v>0</v>
      </c>
      <c r="D10" s="14" t="s">
        <v>25</v>
      </c>
    </row>
    <row r="11" ht="19.5" customHeight="1">
      <c r="B11" s="9" t="s">
        <v>29</v>
      </c>
      <c r="C11" s="19" t="str">
        <f>IF(N(C10)&gt;0,ROUND(2*200000/C10,1),"—")</f>
        <v>—</v>
      </c>
    </row>
    <row r="13" ht="33.75" customHeight="1">
      <c r="B13" s="15" t="s">
        <v>36</v>
      </c>
      <c r="C13" s="15" t="s">
        <v>38</v>
      </c>
      <c r="D13" s="15" t="s">
        <v>39</v>
      </c>
    </row>
    <row r="14">
      <c r="B14" s="23">
        <f>'Rate Calculator'!B42</f>
        <v>2024</v>
      </c>
      <c r="C14" s="26" t="str">
        <f>IF(N('Rate Calculator'!D42)&gt;0,'Rate Calculator'!D42,"—")</f>
        <v>—</v>
      </c>
      <c r="D14" s="28" t="str">
        <f t="shared" ref="D14:D16" si="1">IF(AND(ISNUMBER(C14),ISNUMBER($C$11)),IF($C$11&gt;=C14,"Yes","No"),"—")</f>
        <v>—</v>
      </c>
    </row>
    <row r="15">
      <c r="B15" s="23">
        <f>'Rate Calculator'!B43</f>
        <v>2023</v>
      </c>
      <c r="C15" s="26" t="str">
        <f>IF(N('Rate Calculator'!D43)&gt;0,'Rate Calculator'!D43,"—")</f>
        <v>—</v>
      </c>
      <c r="D15" s="28" t="str">
        <f t="shared" si="1"/>
        <v>—</v>
      </c>
    </row>
    <row r="16">
      <c r="B16" s="23">
        <f>'Rate Calculator'!B44</f>
        <v>2022</v>
      </c>
      <c r="C16" s="26" t="str">
        <f>IF(N('Rate Calculator'!D44)&gt;0,'Rate Calculator'!D44,"—")</f>
        <v>—</v>
      </c>
      <c r="D16" s="28" t="str">
        <f t="shared" si="1"/>
        <v>—</v>
      </c>
    </row>
    <row r="17" ht="25.5" customHeight="1">
      <c r="B17" s="33" t="s">
        <v>43</v>
      </c>
      <c r="C17" s="34" t="str">
        <f>IF(COUNTIF(D14:D16,"Yes")&gt;0,"YES",IF(COUNTIF(D14:D16,"No")&gt;0,"NO","—"))</f>
        <v>—</v>
      </c>
      <c r="D17" s="14" t="s">
        <v>44</v>
      </c>
    </row>
    <row r="19" ht="21.75" customHeight="1">
      <c r="B19" s="7" t="s">
        <v>45</v>
      </c>
      <c r="C19" s="8"/>
      <c r="D19" s="8"/>
      <c r="E19" s="8"/>
      <c r="F19" s="8"/>
      <c r="G19" s="8"/>
      <c r="H19" s="8"/>
    </row>
    <row r="20" ht="33.75" customHeight="1">
      <c r="B20" s="15" t="s">
        <v>19</v>
      </c>
      <c r="C20" s="15" t="s">
        <v>46</v>
      </c>
      <c r="D20" s="15" t="s">
        <v>47</v>
      </c>
      <c r="E20" s="15" t="s">
        <v>34</v>
      </c>
      <c r="F20" s="15" t="s">
        <v>26</v>
      </c>
      <c r="G20" s="15" t="s">
        <v>27</v>
      </c>
    </row>
    <row r="21" ht="18.75" customHeight="1">
      <c r="B21" s="24">
        <f>'Rate Calculator'!D13-3</f>
        <v>2022</v>
      </c>
      <c r="C21" s="22"/>
      <c r="D21" s="22"/>
      <c r="E21" s="22"/>
      <c r="F21" s="26" t="str">
        <f t="shared" ref="F21:F24" si="2">IF(N(E21)&gt;0,ROUND(N(C21)*200000/E21,1),"—")</f>
        <v>—</v>
      </c>
      <c r="G21" s="26" t="str">
        <f t="shared" ref="G21:G24" si="3">IF(N(E21)&gt;0,ROUND(N(D21)*200000/E21,1),"—")</f>
        <v>—</v>
      </c>
    </row>
    <row r="22" ht="18.75" customHeight="1">
      <c r="B22" s="24">
        <f>'Rate Calculator'!D13-2</f>
        <v>2023</v>
      </c>
      <c r="C22" s="38">
        <f>'Rate Calculator'!D33</f>
        <v>0</v>
      </c>
      <c r="D22" s="38">
        <f>'Rate Calculator'!E33</f>
        <v>0</v>
      </c>
      <c r="E22" s="38">
        <f>'Rate Calculator'!F33</f>
        <v>0</v>
      </c>
      <c r="F22" s="26" t="str">
        <f t="shared" si="2"/>
        <v>—</v>
      </c>
      <c r="G22" s="26" t="str">
        <f t="shared" si="3"/>
        <v>—</v>
      </c>
    </row>
    <row r="23" ht="18.75" customHeight="1">
      <c r="B23" s="24">
        <f>'Rate Calculator'!D13-1</f>
        <v>2024</v>
      </c>
      <c r="C23" s="38">
        <f>'Rate Calculator'!D34</f>
        <v>0</v>
      </c>
      <c r="D23" s="38">
        <f>'Rate Calculator'!E34</f>
        <v>0</v>
      </c>
      <c r="E23" s="38">
        <f>'Rate Calculator'!F34</f>
        <v>0</v>
      </c>
      <c r="F23" s="26" t="str">
        <f t="shared" si="2"/>
        <v>—</v>
      </c>
      <c r="G23" s="26" t="str">
        <f t="shared" si="3"/>
        <v>—</v>
      </c>
    </row>
    <row r="24" ht="18.75" customHeight="1">
      <c r="B24" s="24">
        <f>'Rate Calculator'!D13</f>
        <v>2025</v>
      </c>
      <c r="C24" s="38">
        <f>'Rate Calculator'!D35</f>
        <v>0</v>
      </c>
      <c r="D24" s="38">
        <f>'Rate Calculator'!E35</f>
        <v>0</v>
      </c>
      <c r="E24" s="38">
        <f>'Rate Calculator'!F35</f>
        <v>0</v>
      </c>
      <c r="F24" s="26" t="str">
        <f t="shared" si="2"/>
        <v>—</v>
      </c>
      <c r="G24" s="26" t="str">
        <f t="shared" si="3"/>
        <v>—</v>
      </c>
    </row>
    <row r="25" ht="15.0" customHeight="1">
      <c r="B25" s="14" t="s">
        <v>52</v>
      </c>
    </row>
    <row r="26" ht="15.75" customHeight="1"/>
    <row r="27" ht="21.75" customHeight="1">
      <c r="B27" s="7" t="s">
        <v>53</v>
      </c>
      <c r="C27" s="8"/>
      <c r="D27" s="8"/>
      <c r="E27" s="8"/>
      <c r="F27" s="8"/>
      <c r="G27" s="8"/>
      <c r="H27" s="8"/>
    </row>
    <row r="28" ht="36.0" customHeight="1">
      <c r="B28" s="15" t="s">
        <v>54</v>
      </c>
      <c r="C28" s="15" t="s">
        <v>46</v>
      </c>
      <c r="D28" s="15" t="s">
        <v>47</v>
      </c>
      <c r="E28" s="15" t="s">
        <v>34</v>
      </c>
      <c r="F28" s="15" t="s">
        <v>55</v>
      </c>
      <c r="G28" s="15" t="s">
        <v>56</v>
      </c>
      <c r="H28" s="15" t="s">
        <v>57</v>
      </c>
    </row>
    <row r="29" ht="18.75" customHeight="1">
      <c r="B29" s="21" t="str">
        <f>TEXT(B22,"0")&amp;", "&amp;TEXT(B23,"0")&amp;", "&amp;TEXT(B24,"0")</f>
        <v>2023, 2024, 2025</v>
      </c>
      <c r="C29" s="38">
        <f t="shared" ref="C29:E29" si="4">N(C22)+N(C23)+N(C24)</f>
        <v>0</v>
      </c>
      <c r="D29" s="38">
        <f t="shared" si="4"/>
        <v>0</v>
      </c>
      <c r="E29" s="38">
        <f t="shared" si="4"/>
        <v>0</v>
      </c>
      <c r="F29" s="41" t="str">
        <f t="shared" ref="F29:F32" si="6">IF(N(E29)&gt;0,ROUND(N(C29)*200000/E29,1),"—")</f>
        <v>—</v>
      </c>
      <c r="G29" s="41" t="str">
        <f t="shared" ref="G29:G32" si="7">IF(N(E29)&gt;0,ROUND(N(D29)*200000/E29,1),"—")</f>
        <v>—</v>
      </c>
      <c r="H29" s="28" t="str">
        <f t="shared" ref="H29:H32" si="8">IF(J29=9,"—",IF(J29&lt;0,"Yes","No"))</f>
        <v>—</v>
      </c>
      <c r="J29" s="49">
        <f>MIN(IFERROR(MAX((F29-'Rate Calculator'!$D$42)/'Rate Calculator'!$D$42,(G29-'Rate Calculator'!$E$42)/'Rate Calculator'!$E$42),9),IFERROR(MAX((F29-'Rate Calculator'!$D$43)/'Rate Calculator'!$D$43,(G29-'Rate Calculator'!$E$43)/'Rate Calculator'!$E$43),9),IFERROR(MAX((F29-'Rate Calculator'!$D$44)/'Rate Calculator'!$D$44,(G29-'Rate Calculator'!$E$44)/'Rate Calculator'!$E$44),9))</f>
        <v>9</v>
      </c>
    </row>
    <row r="30" ht="18.75" customHeight="1">
      <c r="B30" s="21" t="str">
        <f>TEXT(B21,"0")&amp;", "&amp;TEXT(B23,"0")&amp;", "&amp;TEXT(B24,"0")</f>
        <v>2022, 2024, 2025</v>
      </c>
      <c r="C30" s="38">
        <f t="shared" ref="C30:E30" si="5">N(C21)+N(C23)+N(C24)</f>
        <v>0</v>
      </c>
      <c r="D30" s="38">
        <f t="shared" si="5"/>
        <v>0</v>
      </c>
      <c r="E30" s="38">
        <f t="shared" si="5"/>
        <v>0</v>
      </c>
      <c r="F30" s="41" t="str">
        <f t="shared" si="6"/>
        <v>—</v>
      </c>
      <c r="G30" s="41" t="str">
        <f t="shared" si="7"/>
        <v>—</v>
      </c>
      <c r="H30" s="28" t="str">
        <f t="shared" si="8"/>
        <v>—</v>
      </c>
      <c r="J30" s="49">
        <f>MIN(IFERROR(MAX((F30-'Rate Calculator'!$D$42)/'Rate Calculator'!$D$42,(G30-'Rate Calculator'!$E$42)/'Rate Calculator'!$E$42),9),IFERROR(MAX((F30-'Rate Calculator'!$D$43)/'Rate Calculator'!$D$43,(G30-'Rate Calculator'!$E$43)/'Rate Calculator'!$E$43),9),IFERROR(MAX((F30-'Rate Calculator'!$D$44)/'Rate Calculator'!$D$44,(G30-'Rate Calculator'!$E$44)/'Rate Calculator'!$E$44),9))</f>
        <v>9</v>
      </c>
    </row>
    <row r="31" ht="18.75" customHeight="1">
      <c r="B31" s="21" t="str">
        <f>TEXT(B21,"0")&amp;", "&amp;TEXT(B22,"0")&amp;", "&amp;TEXT(B24,"0")</f>
        <v>2022, 2023, 2025</v>
      </c>
      <c r="C31" s="38">
        <f t="shared" ref="C31:E31" si="9">N(C21)+N(C22)+N(C24)</f>
        <v>0</v>
      </c>
      <c r="D31" s="38">
        <f t="shared" si="9"/>
        <v>0</v>
      </c>
      <c r="E31" s="38">
        <f t="shared" si="9"/>
        <v>0</v>
      </c>
      <c r="F31" s="41" t="str">
        <f t="shared" si="6"/>
        <v>—</v>
      </c>
      <c r="G31" s="41" t="str">
        <f t="shared" si="7"/>
        <v>—</v>
      </c>
      <c r="H31" s="28" t="str">
        <f t="shared" si="8"/>
        <v>—</v>
      </c>
      <c r="J31" s="49">
        <f>MIN(IFERROR(MAX((F31-'Rate Calculator'!$D$42)/'Rate Calculator'!$D$42,(G31-'Rate Calculator'!$E$42)/'Rate Calculator'!$E$42),9),IFERROR(MAX((F31-'Rate Calculator'!$D$43)/'Rate Calculator'!$D$43,(G31-'Rate Calculator'!$E$43)/'Rate Calculator'!$E$43),9),IFERROR(MAX((F31-'Rate Calculator'!$D$44)/'Rate Calculator'!$D$44,(G31-'Rate Calculator'!$E$44)/'Rate Calculator'!$E$44),9))</f>
        <v>9</v>
      </c>
    </row>
    <row r="32" ht="18.75" customHeight="1">
      <c r="B32" s="21" t="str">
        <f>TEXT(B21,"0")&amp;", "&amp;TEXT(B22,"0")&amp;", "&amp;TEXT(B23,"0")</f>
        <v>2022, 2023, 2024</v>
      </c>
      <c r="C32" s="38">
        <f t="shared" ref="C32:E32" si="10">N(C21)+N(C22)+N(C23)</f>
        <v>0</v>
      </c>
      <c r="D32" s="38">
        <f t="shared" si="10"/>
        <v>0</v>
      </c>
      <c r="E32" s="38">
        <f t="shared" si="10"/>
        <v>0</v>
      </c>
      <c r="F32" s="41" t="str">
        <f t="shared" si="6"/>
        <v>—</v>
      </c>
      <c r="G32" s="41" t="str">
        <f t="shared" si="7"/>
        <v>—</v>
      </c>
      <c r="H32" s="28" t="str">
        <f t="shared" si="8"/>
        <v>—</v>
      </c>
      <c r="J32" s="49">
        <f>MIN(IFERROR(MAX((F32-'Rate Calculator'!$D$42)/'Rate Calculator'!$D$42,(G32-'Rate Calculator'!$E$42)/'Rate Calculator'!$E$42),9),IFERROR(MAX((F32-'Rate Calculator'!$D$43)/'Rate Calculator'!$D$43,(G32-'Rate Calculator'!$E$43)/'Rate Calculator'!$E$43),9),IFERROR(MAX((F32-'Rate Calculator'!$D$44)/'Rate Calculator'!$D$44,(G32-'Rate Calculator'!$E$44)/'Rate Calculator'!$E$44),9))</f>
        <v>9</v>
      </c>
    </row>
    <row r="33" ht="15.75" customHeight="1"/>
    <row r="34" ht="39.75" customHeight="1">
      <c r="B34" s="33" t="s">
        <v>77</v>
      </c>
      <c r="C34" s="57" t="str">
        <f t="array" ref="C34">IF(C17&lt;&gt;"YES","Not applicable — the site does not qualify for the alternative calculation (see Step 1).",IF(MIN(J29:J32)=9,"Enter the fourth year's data and BLS rates to compare combinations.",INDEX(B29:B32,MATCH(MIN(J29:J32),J29:J32,0))&amp;"  →  TCIR "&amp;TEXT(INDEX(F29:F32,MATCH(MIN(J29:J32),J29:J32,0)),"0.0")&amp;", DART "&amp;TEXT(INDEX(G29:G32,MATCH(MIN(J29:J32),J29:J32,0)),"0.0")&amp;IF(MIN(J29:J32)&lt;0,"  —  Star rate requirement MET."," —  still not below BLS.")))</f>
        <v>Not applicable — the site does not qualify for the alternative calculation (see Step 1).</v>
      </c>
      <c r="D34" s="52"/>
      <c r="E34" s="52"/>
      <c r="F34" s="52"/>
      <c r="G34" s="52"/>
      <c r="H34" s="52"/>
    </row>
    <row r="35" ht="15.0" customHeight="1">
      <c r="B35" s="14" t="s">
        <v>78</v>
      </c>
    </row>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7:H7"/>
    <mergeCell ref="D10:H10"/>
    <mergeCell ref="D17:H17"/>
    <mergeCell ref="B25:H25"/>
    <mergeCell ref="C34:H34"/>
    <mergeCell ref="B35:H35"/>
  </mergeCells>
  <conditionalFormatting sqref="C17">
    <cfRule type="expression" dxfId="1" priority="1">
      <formula>C17="YES"</formula>
    </cfRule>
  </conditionalFormatting>
  <conditionalFormatting sqref="C17">
    <cfRule type="expression" dxfId="2" priority="2">
      <formula>C17="NO"</formula>
    </cfRule>
  </conditionalFormatting>
  <conditionalFormatting sqref="H29:H32">
    <cfRule type="expression" dxfId="1" priority="3">
      <formula>H29="Yes"</formula>
    </cfRule>
  </conditionalFormatting>
  <conditionalFormatting sqref="H29:H32">
    <cfRule type="expression" dxfId="2" priority="4">
      <formula>H29="No"</formula>
    </cfRule>
  </conditionalFormatting>
  <conditionalFormatting sqref="C34:H34">
    <cfRule type="expression" dxfId="3" priority="5">
      <formula>ISNUMBER(SEARCH("MET.",$C$34))</formula>
    </cfRule>
  </conditionalFormatting>
  <dataValidations>
    <dataValidation type="decimal" operator="greaterThanOrEqual" allowBlank="1" showInputMessage="1" showErrorMessage="1" prompt="Enter hours worked (0 or more)." sqref="E21">
      <formula1>0.0</formula1>
    </dataValidation>
    <dataValidation type="decimal" operator="greaterThanOrEqual" allowBlank="1" showInputMessage="1" showErrorMessage="1" prompt="Enter a whole number of cases (0 or more)." sqref="C21:D21">
      <formula1>0.0</formula1>
    </dataValidation>
  </dataValidations>
  <printOptions/>
  <pageMargins bottom="1.0" footer="0.0" header="0.0" left="0.75" right="0.75" top="1.0"/>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28.0"/>
    <col customWidth="1" min="3" max="3" width="11.0"/>
    <col customWidth="1" min="4" max="4" width="17.0"/>
    <col customWidth="1" min="5" max="5" width="13.0"/>
    <col customWidth="1" min="6" max="6" width="15.0"/>
    <col customWidth="1" min="7" max="7" width="13.0"/>
    <col customWidth="1" min="8" max="8" width="12.0"/>
    <col customWidth="1" min="9" max="10" width="10.0"/>
    <col customWidth="1" min="11" max="11" width="2.0"/>
    <col customWidth="1" min="12" max="26" width="8.71"/>
  </cols>
  <sheetData>
    <row r="1" ht="9.75" customHeight="1"/>
    <row r="2" ht="30.0" customHeight="1">
      <c r="E2" s="1" t="s">
        <v>4</v>
      </c>
    </row>
    <row r="3" ht="21.75" customHeight="1">
      <c r="E3" s="2" t="s">
        <v>6</v>
      </c>
    </row>
    <row r="4" ht="9.75" customHeight="1"/>
    <row r="5" ht="6.0" customHeight="1">
      <c r="B5" s="3"/>
      <c r="C5" s="3"/>
      <c r="D5" s="3"/>
      <c r="E5" s="3"/>
      <c r="F5" s="3"/>
      <c r="G5" s="3"/>
      <c r="H5" s="3"/>
      <c r="I5" s="3"/>
      <c r="J5" s="3"/>
      <c r="K5" s="3"/>
    </row>
    <row r="7" ht="48.0" customHeight="1">
      <c r="B7" s="5" t="s">
        <v>12</v>
      </c>
    </row>
    <row r="9" ht="21.75" customHeight="1">
      <c r="B9" s="7" t="s">
        <v>14</v>
      </c>
      <c r="C9" s="8"/>
      <c r="D9" s="8"/>
      <c r="E9" s="8"/>
      <c r="F9" s="8"/>
      <c r="G9" s="8"/>
      <c r="H9" s="8"/>
      <c r="I9" s="8"/>
      <c r="J9" s="8"/>
    </row>
    <row r="10" ht="43.5" customHeight="1">
      <c r="B10" s="15" t="s">
        <v>18</v>
      </c>
      <c r="C10" s="15" t="s">
        <v>19</v>
      </c>
      <c r="D10" s="15" t="s">
        <v>20</v>
      </c>
      <c r="E10" s="15" t="s">
        <v>21</v>
      </c>
      <c r="F10" s="15" t="s">
        <v>22</v>
      </c>
      <c r="G10" s="15" t="s">
        <v>23</v>
      </c>
      <c r="H10" s="15" t="s">
        <v>24</v>
      </c>
      <c r="I10" s="15" t="s">
        <v>26</v>
      </c>
      <c r="J10" s="15" t="s">
        <v>27</v>
      </c>
    </row>
    <row r="11" ht="18.75" customHeight="1">
      <c r="B11" s="18"/>
      <c r="C11" s="24">
        <f>'Rate Calculator'!D13-2</f>
        <v>2023</v>
      </c>
      <c r="D11" s="22"/>
      <c r="E11" s="28" t="str">
        <f t="shared" ref="E11:E13" si="1">IF(ISBLANK(D11),"—",IF(D11&gt;=1000,"Yes","No"))</f>
        <v>—</v>
      </c>
      <c r="F11" s="22"/>
      <c r="G11" s="22"/>
      <c r="H11" s="22"/>
      <c r="I11" s="26" t="str">
        <f t="shared" ref="I11:I34" si="2">IF(N(F11)&gt;0,ROUND(N(G11)*200000/F11,1),"—")</f>
        <v>—</v>
      </c>
      <c r="J11" s="26" t="str">
        <f t="shared" ref="J11:J34" si="3">IF(N(F11)&gt;0,ROUND(N(H11)*200000/F11,1),"—")</f>
        <v>—</v>
      </c>
    </row>
    <row r="12" ht="18.75" customHeight="1">
      <c r="B12" s="27"/>
      <c r="C12" s="24">
        <f>'Rate Calculator'!D13-1</f>
        <v>2024</v>
      </c>
      <c r="D12" s="22"/>
      <c r="E12" s="28" t="str">
        <f t="shared" si="1"/>
        <v>—</v>
      </c>
      <c r="F12" s="22"/>
      <c r="G12" s="22"/>
      <c r="H12" s="22"/>
      <c r="I12" s="26" t="str">
        <f t="shared" si="2"/>
        <v>—</v>
      </c>
      <c r="J12" s="26" t="str">
        <f t="shared" si="3"/>
        <v>—</v>
      </c>
    </row>
    <row r="13" ht="18.75" customHeight="1">
      <c r="B13" s="27"/>
      <c r="C13" s="24">
        <f>'Rate Calculator'!D13</f>
        <v>2025</v>
      </c>
      <c r="D13" s="22"/>
      <c r="E13" s="28" t="str">
        <f t="shared" si="1"/>
        <v>—</v>
      </c>
      <c r="F13" s="22"/>
      <c r="G13" s="22"/>
      <c r="H13" s="22"/>
      <c r="I13" s="26" t="str">
        <f t="shared" si="2"/>
        <v>—</v>
      </c>
      <c r="J13" s="26" t="str">
        <f t="shared" si="3"/>
        <v>—</v>
      </c>
    </row>
    <row r="14" ht="18.75" customHeight="1">
      <c r="B14" s="35"/>
      <c r="C14" s="36" t="s">
        <v>48</v>
      </c>
      <c r="D14" s="36"/>
      <c r="E14" s="36"/>
      <c r="F14" s="31">
        <f t="shared" ref="F14:H14" si="4">SUM(F11:F13)</f>
        <v>0</v>
      </c>
      <c r="G14" s="31">
        <f t="shared" si="4"/>
        <v>0</v>
      </c>
      <c r="H14" s="31">
        <f t="shared" si="4"/>
        <v>0</v>
      </c>
      <c r="I14" s="37" t="str">
        <f t="shared" si="2"/>
        <v>—</v>
      </c>
      <c r="J14" s="37" t="str">
        <f t="shared" si="3"/>
        <v>—</v>
      </c>
    </row>
    <row r="15" ht="18.75" customHeight="1">
      <c r="B15" s="18"/>
      <c r="C15" s="24">
        <f>'Rate Calculator'!D13-2</f>
        <v>2023</v>
      </c>
      <c r="D15" s="22"/>
      <c r="E15" s="28" t="str">
        <f t="shared" ref="E15:E17" si="5">IF(ISBLANK(D15),"—",IF(D15&gt;=1000,"Yes","No"))</f>
        <v>—</v>
      </c>
      <c r="F15" s="22"/>
      <c r="G15" s="22"/>
      <c r="H15" s="22"/>
      <c r="I15" s="26" t="str">
        <f t="shared" si="2"/>
        <v>—</v>
      </c>
      <c r="J15" s="26" t="str">
        <f t="shared" si="3"/>
        <v>—</v>
      </c>
    </row>
    <row r="16" ht="18.75" customHeight="1">
      <c r="B16" s="27"/>
      <c r="C16" s="24">
        <f>'Rate Calculator'!D13-1</f>
        <v>2024</v>
      </c>
      <c r="D16" s="22"/>
      <c r="E16" s="28" t="str">
        <f t="shared" si="5"/>
        <v>—</v>
      </c>
      <c r="F16" s="22"/>
      <c r="G16" s="22"/>
      <c r="H16" s="22"/>
      <c r="I16" s="26" t="str">
        <f t="shared" si="2"/>
        <v>—</v>
      </c>
      <c r="J16" s="26" t="str">
        <f t="shared" si="3"/>
        <v>—</v>
      </c>
    </row>
    <row r="17" ht="18.75" customHeight="1">
      <c r="B17" s="27"/>
      <c r="C17" s="24">
        <f>'Rate Calculator'!D13</f>
        <v>2025</v>
      </c>
      <c r="D17" s="22"/>
      <c r="E17" s="28" t="str">
        <f t="shared" si="5"/>
        <v>—</v>
      </c>
      <c r="F17" s="22"/>
      <c r="G17" s="22"/>
      <c r="H17" s="22"/>
      <c r="I17" s="26" t="str">
        <f t="shared" si="2"/>
        <v>—</v>
      </c>
      <c r="J17" s="26" t="str">
        <f t="shared" si="3"/>
        <v>—</v>
      </c>
    </row>
    <row r="18" ht="18.75" customHeight="1">
      <c r="B18" s="35"/>
      <c r="C18" s="36" t="s">
        <v>48</v>
      </c>
      <c r="D18" s="36"/>
      <c r="E18" s="36"/>
      <c r="F18" s="31">
        <f t="shared" ref="F18:H18" si="6">SUM(F15:F17)</f>
        <v>0</v>
      </c>
      <c r="G18" s="31">
        <f t="shared" si="6"/>
        <v>0</v>
      </c>
      <c r="H18" s="31">
        <f t="shared" si="6"/>
        <v>0</v>
      </c>
      <c r="I18" s="37" t="str">
        <f t="shared" si="2"/>
        <v>—</v>
      </c>
      <c r="J18" s="37" t="str">
        <f t="shared" si="3"/>
        <v>—</v>
      </c>
    </row>
    <row r="19" ht="18.75" customHeight="1">
      <c r="B19" s="18"/>
      <c r="C19" s="24">
        <f>'Rate Calculator'!D13-2</f>
        <v>2023</v>
      </c>
      <c r="D19" s="22"/>
      <c r="E19" s="28" t="str">
        <f t="shared" ref="E19:E21" si="7">IF(ISBLANK(D19),"—",IF(D19&gt;=1000,"Yes","No"))</f>
        <v>—</v>
      </c>
      <c r="F19" s="22"/>
      <c r="G19" s="22"/>
      <c r="H19" s="22"/>
      <c r="I19" s="26" t="str">
        <f t="shared" si="2"/>
        <v>—</v>
      </c>
      <c r="J19" s="26" t="str">
        <f t="shared" si="3"/>
        <v>—</v>
      </c>
    </row>
    <row r="20" ht="18.75" customHeight="1">
      <c r="B20" s="27"/>
      <c r="C20" s="24">
        <f>'Rate Calculator'!D13-1</f>
        <v>2024</v>
      </c>
      <c r="D20" s="22"/>
      <c r="E20" s="28" t="str">
        <f t="shared" si="7"/>
        <v>—</v>
      </c>
      <c r="F20" s="22"/>
      <c r="G20" s="22"/>
      <c r="H20" s="22"/>
      <c r="I20" s="26" t="str">
        <f t="shared" si="2"/>
        <v>—</v>
      </c>
      <c r="J20" s="26" t="str">
        <f t="shared" si="3"/>
        <v>—</v>
      </c>
    </row>
    <row r="21" ht="18.75" customHeight="1">
      <c r="B21" s="27"/>
      <c r="C21" s="24">
        <f>'Rate Calculator'!D13</f>
        <v>2025</v>
      </c>
      <c r="D21" s="22"/>
      <c r="E21" s="28" t="str">
        <f t="shared" si="7"/>
        <v>—</v>
      </c>
      <c r="F21" s="22"/>
      <c r="G21" s="22"/>
      <c r="H21" s="22"/>
      <c r="I21" s="26" t="str">
        <f t="shared" si="2"/>
        <v>—</v>
      </c>
      <c r="J21" s="26" t="str">
        <f t="shared" si="3"/>
        <v>—</v>
      </c>
    </row>
    <row r="22" ht="18.75" customHeight="1">
      <c r="B22" s="35"/>
      <c r="C22" s="36" t="s">
        <v>48</v>
      </c>
      <c r="D22" s="36"/>
      <c r="E22" s="36"/>
      <c r="F22" s="31">
        <f t="shared" ref="F22:H22" si="8">SUM(F19:F21)</f>
        <v>0</v>
      </c>
      <c r="G22" s="31">
        <f t="shared" si="8"/>
        <v>0</v>
      </c>
      <c r="H22" s="31">
        <f t="shared" si="8"/>
        <v>0</v>
      </c>
      <c r="I22" s="37" t="str">
        <f t="shared" si="2"/>
        <v>—</v>
      </c>
      <c r="J22" s="37" t="str">
        <f t="shared" si="3"/>
        <v>—</v>
      </c>
    </row>
    <row r="23" ht="18.75" customHeight="1">
      <c r="B23" s="18"/>
      <c r="C23" s="24">
        <f>'Rate Calculator'!D13-2</f>
        <v>2023</v>
      </c>
      <c r="D23" s="22"/>
      <c r="E23" s="28" t="str">
        <f t="shared" ref="E23:E25" si="9">IF(ISBLANK(D23),"—",IF(D23&gt;=1000,"Yes","No"))</f>
        <v>—</v>
      </c>
      <c r="F23" s="22"/>
      <c r="G23" s="22"/>
      <c r="H23" s="22"/>
      <c r="I23" s="26" t="str">
        <f t="shared" si="2"/>
        <v>—</v>
      </c>
      <c r="J23" s="26" t="str">
        <f t="shared" si="3"/>
        <v>—</v>
      </c>
    </row>
    <row r="24" ht="18.75" customHeight="1">
      <c r="B24" s="27"/>
      <c r="C24" s="24">
        <f>'Rate Calculator'!D13-1</f>
        <v>2024</v>
      </c>
      <c r="D24" s="22"/>
      <c r="E24" s="28" t="str">
        <f t="shared" si="9"/>
        <v>—</v>
      </c>
      <c r="F24" s="22"/>
      <c r="G24" s="22"/>
      <c r="H24" s="22"/>
      <c r="I24" s="26" t="str">
        <f t="shared" si="2"/>
        <v>—</v>
      </c>
      <c r="J24" s="26" t="str">
        <f t="shared" si="3"/>
        <v>—</v>
      </c>
    </row>
    <row r="25" ht="18.75" customHeight="1">
      <c r="B25" s="27"/>
      <c r="C25" s="24">
        <f>'Rate Calculator'!D13</f>
        <v>2025</v>
      </c>
      <c r="D25" s="22"/>
      <c r="E25" s="28" t="str">
        <f t="shared" si="9"/>
        <v>—</v>
      </c>
      <c r="F25" s="22"/>
      <c r="G25" s="22"/>
      <c r="H25" s="22"/>
      <c r="I25" s="26" t="str">
        <f t="shared" si="2"/>
        <v>—</v>
      </c>
      <c r="J25" s="26" t="str">
        <f t="shared" si="3"/>
        <v>—</v>
      </c>
    </row>
    <row r="26" ht="18.75" customHeight="1">
      <c r="B26" s="35"/>
      <c r="C26" s="36" t="s">
        <v>48</v>
      </c>
      <c r="D26" s="36"/>
      <c r="E26" s="36"/>
      <c r="F26" s="31">
        <f t="shared" ref="F26:H26" si="10">SUM(F23:F25)</f>
        <v>0</v>
      </c>
      <c r="G26" s="31">
        <f t="shared" si="10"/>
        <v>0</v>
      </c>
      <c r="H26" s="31">
        <f t="shared" si="10"/>
        <v>0</v>
      </c>
      <c r="I26" s="37" t="str">
        <f t="shared" si="2"/>
        <v>—</v>
      </c>
      <c r="J26" s="37" t="str">
        <f t="shared" si="3"/>
        <v>—</v>
      </c>
    </row>
    <row r="27" ht="18.75" customHeight="1">
      <c r="B27" s="18"/>
      <c r="C27" s="24">
        <f>'Rate Calculator'!D13-2</f>
        <v>2023</v>
      </c>
      <c r="D27" s="22"/>
      <c r="E27" s="28" t="str">
        <f t="shared" ref="E27:E29" si="11">IF(ISBLANK(D27),"—",IF(D27&gt;=1000,"Yes","No"))</f>
        <v>—</v>
      </c>
      <c r="F27" s="22"/>
      <c r="G27" s="22"/>
      <c r="H27" s="22"/>
      <c r="I27" s="26" t="str">
        <f t="shared" si="2"/>
        <v>—</v>
      </c>
      <c r="J27" s="26" t="str">
        <f t="shared" si="3"/>
        <v>—</v>
      </c>
    </row>
    <row r="28" ht="18.75" customHeight="1">
      <c r="B28" s="27"/>
      <c r="C28" s="24">
        <f>'Rate Calculator'!D13-1</f>
        <v>2024</v>
      </c>
      <c r="D28" s="22"/>
      <c r="E28" s="28" t="str">
        <f t="shared" si="11"/>
        <v>—</v>
      </c>
      <c r="F28" s="22"/>
      <c r="G28" s="22"/>
      <c r="H28" s="22"/>
      <c r="I28" s="26" t="str">
        <f t="shared" si="2"/>
        <v>—</v>
      </c>
      <c r="J28" s="26" t="str">
        <f t="shared" si="3"/>
        <v>—</v>
      </c>
    </row>
    <row r="29" ht="18.75" customHeight="1">
      <c r="B29" s="27"/>
      <c r="C29" s="24">
        <f>'Rate Calculator'!D13</f>
        <v>2025</v>
      </c>
      <c r="D29" s="22"/>
      <c r="E29" s="28" t="str">
        <f t="shared" si="11"/>
        <v>—</v>
      </c>
      <c r="F29" s="22"/>
      <c r="G29" s="22"/>
      <c r="H29" s="22"/>
      <c r="I29" s="26" t="str">
        <f t="shared" si="2"/>
        <v>—</v>
      </c>
      <c r="J29" s="26" t="str">
        <f t="shared" si="3"/>
        <v>—</v>
      </c>
    </row>
    <row r="30" ht="18.75" customHeight="1">
      <c r="B30" s="35"/>
      <c r="C30" s="36" t="s">
        <v>48</v>
      </c>
      <c r="D30" s="36"/>
      <c r="E30" s="36"/>
      <c r="F30" s="31">
        <f t="shared" ref="F30:H30" si="12">SUM(F27:F29)</f>
        <v>0</v>
      </c>
      <c r="G30" s="31">
        <f t="shared" si="12"/>
        <v>0</v>
      </c>
      <c r="H30" s="31">
        <f t="shared" si="12"/>
        <v>0</v>
      </c>
      <c r="I30" s="37" t="str">
        <f t="shared" si="2"/>
        <v>—</v>
      </c>
      <c r="J30" s="37" t="str">
        <f t="shared" si="3"/>
        <v>—</v>
      </c>
    </row>
    <row r="31" ht="18.75" customHeight="1">
      <c r="B31" s="18"/>
      <c r="C31" s="24">
        <f>'Rate Calculator'!D13-2</f>
        <v>2023</v>
      </c>
      <c r="D31" s="22"/>
      <c r="E31" s="28" t="str">
        <f t="shared" ref="E31:E33" si="13">IF(ISBLANK(D31),"—",IF(D31&gt;=1000,"Yes","No"))</f>
        <v>—</v>
      </c>
      <c r="F31" s="22"/>
      <c r="G31" s="22"/>
      <c r="H31" s="22"/>
      <c r="I31" s="26" t="str">
        <f t="shared" si="2"/>
        <v>—</v>
      </c>
      <c r="J31" s="26" t="str">
        <f t="shared" si="3"/>
        <v>—</v>
      </c>
    </row>
    <row r="32" ht="18.75" customHeight="1">
      <c r="B32" s="27"/>
      <c r="C32" s="24">
        <f>'Rate Calculator'!D13-1</f>
        <v>2024</v>
      </c>
      <c r="D32" s="22"/>
      <c r="E32" s="28" t="str">
        <f t="shared" si="13"/>
        <v>—</v>
      </c>
      <c r="F32" s="22"/>
      <c r="G32" s="22"/>
      <c r="H32" s="22"/>
      <c r="I32" s="26" t="str">
        <f t="shared" si="2"/>
        <v>—</v>
      </c>
      <c r="J32" s="26" t="str">
        <f t="shared" si="3"/>
        <v>—</v>
      </c>
    </row>
    <row r="33" ht="18.75" customHeight="1">
      <c r="B33" s="27"/>
      <c r="C33" s="24">
        <f>'Rate Calculator'!D13</f>
        <v>2025</v>
      </c>
      <c r="D33" s="22"/>
      <c r="E33" s="28" t="str">
        <f t="shared" si="13"/>
        <v>—</v>
      </c>
      <c r="F33" s="22"/>
      <c r="G33" s="22"/>
      <c r="H33" s="22"/>
      <c r="I33" s="26" t="str">
        <f t="shared" si="2"/>
        <v>—</v>
      </c>
      <c r="J33" s="26" t="str">
        <f t="shared" si="3"/>
        <v>—</v>
      </c>
    </row>
    <row r="34" ht="18.75" customHeight="1">
      <c r="B34" s="35"/>
      <c r="C34" s="36" t="s">
        <v>48</v>
      </c>
      <c r="D34" s="36"/>
      <c r="E34" s="36"/>
      <c r="F34" s="31">
        <f t="shared" ref="F34:H34" si="14">SUM(F31:F33)</f>
        <v>0</v>
      </c>
      <c r="G34" s="31">
        <f t="shared" si="14"/>
        <v>0</v>
      </c>
      <c r="H34" s="31">
        <f t="shared" si="14"/>
        <v>0</v>
      </c>
      <c r="I34" s="37" t="str">
        <f t="shared" si="2"/>
        <v>—</v>
      </c>
      <c r="J34" s="37" t="str">
        <f t="shared" si="3"/>
        <v>—</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7:J7"/>
    <mergeCell ref="B11:B14"/>
    <mergeCell ref="B15:B18"/>
    <mergeCell ref="B19:B22"/>
    <mergeCell ref="B23:B26"/>
    <mergeCell ref="B27:B30"/>
    <mergeCell ref="B31:B34"/>
  </mergeCells>
  <conditionalFormatting sqref="E11:E1000">
    <cfRule type="expression" dxfId="0" priority="1">
      <formula>E11="Yes"</formula>
    </cfRule>
  </conditionalFormatting>
  <dataValidations>
    <dataValidation type="decimal" operator="greaterThanOrEqual" allowBlank="1" showInputMessage="1" showErrorMessage="1" prompt="Enter hours (0 or more)." sqref="D11:D13 F11:F13 D15:D17 F15:F17 D19:D21 F19:F21 D23:D25 F23:F25 D27:D29 F27:F29 D31:D33 F31:F33">
      <formula1>0.0</formula1>
    </dataValidation>
    <dataValidation type="decimal" operator="greaterThanOrEqual" allowBlank="1" showInputMessage="1" showErrorMessage="1" prompt="Enter a whole number (0 or more)." sqref="G11:H13 G15:H17 G19:H21 G23:H25 G27:H29 G31:H33">
      <formula1>0.0</formula1>
    </dataValidation>
  </dataValidations>
  <printOptions/>
  <pageMargins bottom="1.0" footer="0.0" header="0.0" left="0.75" right="0.75" top="1.0"/>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2026-10-09T17:48:50Z</dcterms:created>
  <dc:creator>CLEAR Audit Management</dc:creator>
</cp:coreProperties>
</file>

<file path=docProps/custom.xml><?xml version="1.0" encoding="utf-8"?>
<Properties xmlns="http://schemas.openxmlformats.org/officeDocument/2006/custom-properties" xmlns:vt="http://schemas.openxmlformats.org/officeDocument/2006/docPropsVTypes"/>
</file>